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ission Council\Mission Council Agendas &amp; Minutes\2019\October\"/>
    </mc:Choice>
  </mc:AlternateContent>
  <xr:revisionPtr revIDLastSave="0" documentId="8_{A54ABB7A-DF9D-4BF0-97A8-7D0C579FF8F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3" l="1"/>
  <c r="G55" i="3" s="1"/>
  <c r="E58" i="3" l="1"/>
  <c r="E51" i="3"/>
  <c r="D17" i="3"/>
  <c r="E13" i="3"/>
  <c r="G51" i="3" l="1"/>
  <c r="G54" i="3" s="1"/>
  <c r="G58" i="3" s="1"/>
  <c r="G9" i="3"/>
  <c r="G56" i="3" s="1"/>
  <c r="H58" i="2" l="1"/>
  <c r="H57" i="2"/>
  <c r="H56" i="2"/>
  <c r="H54" i="2"/>
  <c r="F55" i="2"/>
  <c r="H55" i="2" s="1"/>
  <c r="G49" i="2"/>
  <c r="G47" i="2"/>
  <c r="G46" i="2"/>
  <c r="G48" i="2" s="1"/>
  <c r="G50" i="2" s="1"/>
  <c r="E44" i="2"/>
  <c r="I36" i="2"/>
  <c r="I34" i="2"/>
  <c r="H40" i="2"/>
  <c r="G39" i="2"/>
  <c r="I39" i="2" s="1"/>
  <c r="G38" i="2"/>
  <c r="I38" i="2" s="1"/>
  <c r="G37" i="2"/>
  <c r="I37" i="2" s="1"/>
  <c r="F22" i="2"/>
  <c r="E35" i="2"/>
  <c r="E6" i="2" s="1"/>
  <c r="E7" i="2" s="1"/>
  <c r="E40" i="2" l="1"/>
  <c r="F35" i="2"/>
  <c r="F40" i="2" s="1"/>
  <c r="G22" i="2"/>
  <c r="I22" i="2" s="1"/>
  <c r="G33" i="2" l="1"/>
  <c r="I33" i="2" s="1"/>
  <c r="G32" i="2"/>
  <c r="I32" i="2" s="1"/>
  <c r="G31" i="2"/>
  <c r="I31" i="2" s="1"/>
  <c r="G30" i="2"/>
  <c r="I30" i="2" s="1"/>
  <c r="G29" i="2"/>
  <c r="I29" i="2" s="1"/>
  <c r="G28" i="2"/>
  <c r="I28" i="2" s="1"/>
  <c r="G27" i="2"/>
  <c r="I27" i="2" s="1"/>
  <c r="G24" i="2"/>
  <c r="I24" i="2" s="1"/>
  <c r="G23" i="2"/>
  <c r="I23" i="2" s="1"/>
  <c r="G21" i="2"/>
  <c r="I21" i="2" s="1"/>
  <c r="G20" i="2"/>
  <c r="I20" i="2" s="1"/>
  <c r="G19" i="2"/>
  <c r="I19" i="2" s="1"/>
  <c r="G18" i="2"/>
  <c r="I18" i="2" s="1"/>
  <c r="G17" i="2"/>
  <c r="I17" i="2" s="1"/>
  <c r="G16" i="2"/>
  <c r="I16" i="2" s="1"/>
  <c r="G15" i="2"/>
  <c r="I15" i="2" s="1"/>
  <c r="G14" i="2"/>
  <c r="I14" i="2" s="1"/>
  <c r="G13" i="2"/>
  <c r="I13" i="2" s="1"/>
  <c r="G12" i="2"/>
  <c r="I12" i="2" s="1"/>
  <c r="G11" i="2"/>
  <c r="I11" i="2" s="1"/>
  <c r="G35" i="2" l="1"/>
  <c r="E61" i="1"/>
  <c r="I35" i="2" l="1"/>
  <c r="G40" i="2"/>
  <c r="I40" i="2" s="1"/>
  <c r="G39" i="1"/>
  <c r="G38" i="1"/>
  <c r="F18" i="1"/>
  <c r="F32" i="1" s="1"/>
  <c r="G8" i="1"/>
  <c r="G29" i="1"/>
  <c r="G27" i="1"/>
  <c r="G16" i="1"/>
  <c r="E18" i="1"/>
  <c r="E32" i="1" s="1"/>
  <c r="G23" i="1"/>
  <c r="G15" i="1"/>
  <c r="G11" i="1"/>
  <c r="G18" i="1" s="1"/>
  <c r="G32" i="1" l="1"/>
</calcChain>
</file>

<file path=xl/sharedStrings.xml><?xml version="1.0" encoding="utf-8"?>
<sst xmlns="http://schemas.openxmlformats.org/spreadsheetml/2006/main" count="110" uniqueCount="103">
  <si>
    <t>Mission Program Exp</t>
  </si>
  <si>
    <t>Budget</t>
  </si>
  <si>
    <t>YTD Expenses</t>
  </si>
  <si>
    <t>Budget Remaining</t>
  </si>
  <si>
    <t>Mission Other Inc Exp</t>
  </si>
  <si>
    <t>Carry Forward</t>
  </si>
  <si>
    <t>Perspective Courses</t>
  </si>
  <si>
    <t>Other Benevolences Offering</t>
  </si>
  <si>
    <t xml:space="preserve">Childrens Benevolence </t>
  </si>
  <si>
    <t>Salaries</t>
  </si>
  <si>
    <t>Session Approved 2017 Expenditure</t>
  </si>
  <si>
    <t>Amount Budgeted 2017</t>
  </si>
  <si>
    <t>undesignated amount</t>
  </si>
  <si>
    <t>carry forward</t>
  </si>
  <si>
    <t>Funds avilable to the mission Council</t>
  </si>
  <si>
    <t>Session 2017 budget allocation</t>
  </si>
  <si>
    <t>carry forward from 2016</t>
  </si>
  <si>
    <t>Program Support</t>
  </si>
  <si>
    <t>Other income Expense</t>
  </si>
  <si>
    <t>Benevolence Income</t>
  </si>
  <si>
    <t>Benevolence Expenses</t>
  </si>
  <si>
    <t>available on June 30, 2017</t>
  </si>
  <si>
    <t>Education &amp; Training</t>
  </si>
  <si>
    <t>STEM</t>
  </si>
  <si>
    <t xml:space="preserve">Director Trip </t>
  </si>
  <si>
    <t>Program Support Expenses</t>
  </si>
  <si>
    <t>Undesignated Support</t>
  </si>
  <si>
    <t>Congo Focus Group</t>
  </si>
  <si>
    <t>University &amp; Youth</t>
  </si>
  <si>
    <t>Unreached People Groups</t>
  </si>
  <si>
    <t>Justice &amp; Mercy</t>
  </si>
  <si>
    <t>Prison Ministry</t>
  </si>
  <si>
    <t>Souper Saturday</t>
  </si>
  <si>
    <t>New Life</t>
  </si>
  <si>
    <t>Sister Churches</t>
  </si>
  <si>
    <t>Evanstom Comm Outreach</t>
  </si>
  <si>
    <t>Fee Income</t>
  </si>
  <si>
    <t>Donations</t>
  </si>
  <si>
    <t>Other Expense</t>
  </si>
  <si>
    <t>Mission Team Expenses</t>
  </si>
  <si>
    <t>Chgo Presbytery</t>
  </si>
  <si>
    <t>Funds Available to the Mission Council</t>
  </si>
  <si>
    <t>July 31, 2017</t>
  </si>
  <si>
    <t>Mission  Director Salary</t>
  </si>
  <si>
    <t>Perspective Expenses</t>
  </si>
  <si>
    <t>Less Amount Budgeted</t>
  </si>
  <si>
    <t>Funds not Budgeted</t>
  </si>
  <si>
    <t>Refugees(New Acct to be opened)</t>
  </si>
  <si>
    <t>Adjustments</t>
  </si>
  <si>
    <t>Total budgeted expenses</t>
  </si>
  <si>
    <t>Benevolences (net)</t>
  </si>
  <si>
    <t>Children's benevolences (net)</t>
  </si>
  <si>
    <t>YTD Expenses (per FPCE stmts)</t>
  </si>
  <si>
    <t>Budgeted transfer to Carryforward</t>
  </si>
  <si>
    <t>Totals per FPCE financial stmts</t>
  </si>
  <si>
    <t>Current giving overage (shortfall)</t>
  </si>
  <si>
    <t>20% of giving overage (shortfall)</t>
  </si>
  <si>
    <t>Budgeted transfer to carryforward</t>
  </si>
  <si>
    <t>Adjust for giving overage (shortfall)</t>
  </si>
  <si>
    <t>Current balance in carryforward</t>
  </si>
  <si>
    <t>Projected transfer to (from) carryforward at year end</t>
  </si>
  <si>
    <t>Projected carryforward to 2018</t>
  </si>
  <si>
    <t>Summary of restricted funds under Mission Council auspices:</t>
  </si>
  <si>
    <t>Beginning balance</t>
  </si>
  <si>
    <t>Expenditures</t>
  </si>
  <si>
    <t>Ending balance</t>
  </si>
  <si>
    <t>Tumekutana</t>
  </si>
  <si>
    <t>Kim Forbes Memorial Scholarship</t>
  </si>
  <si>
    <t>Prison Ministry - Children's Fund</t>
  </si>
  <si>
    <t>Perspectives Scholarship Fund</t>
  </si>
  <si>
    <t>2019 Amount for Mission</t>
  </si>
  <si>
    <t>from FPC Trustees</t>
  </si>
  <si>
    <t>less amount not budgeted</t>
  </si>
  <si>
    <t>Budgeted Amount for 2019</t>
  </si>
  <si>
    <t>Carry Forward from 2018</t>
  </si>
  <si>
    <t>amount-match</t>
  </si>
  <si>
    <t>Mukululi Ncube-school fees</t>
  </si>
  <si>
    <t>medical-IFES Swaziland</t>
  </si>
  <si>
    <t>IFES World Assembly</t>
  </si>
  <si>
    <t>schlp via Terry Halliday</t>
  </si>
  <si>
    <t>Sheraz Akhtar-move to</t>
  </si>
  <si>
    <t>Thailand</t>
  </si>
  <si>
    <t>Arabic Bible Comm to</t>
  </si>
  <si>
    <t>MENA region</t>
  </si>
  <si>
    <t>allocated exp  from carry forward</t>
  </si>
  <si>
    <t>carry forward Balance</t>
  </si>
  <si>
    <t>unspent budget expenses</t>
  </si>
  <si>
    <t>2019 allocation not budgeted</t>
  </si>
  <si>
    <t xml:space="preserve">Budgeted Expense thru </t>
  </si>
  <si>
    <t xml:space="preserve">Unspent Budgeted Expense </t>
  </si>
  <si>
    <t xml:space="preserve">for 2019 thru </t>
  </si>
  <si>
    <t xml:space="preserve">Total Funds still available on </t>
  </si>
  <si>
    <t>MISSION EXPENSE THROUGH</t>
  </si>
  <si>
    <t xml:space="preserve">added to Hudson budgeted </t>
  </si>
  <si>
    <t>Bright Stars benefit</t>
  </si>
  <si>
    <t>Bethlehem Bible College</t>
  </si>
  <si>
    <t>Christudas building project</t>
  </si>
  <si>
    <t>Good News Partners-Warnecke</t>
  </si>
  <si>
    <t>Munther honorarium</t>
  </si>
  <si>
    <t>Jack Sara honorarium</t>
  </si>
  <si>
    <t>total expenses from</t>
  </si>
  <si>
    <t>carryforward in 2019</t>
  </si>
  <si>
    <t>SEP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</si>
</sst>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0" fontId="0" fillId="0" borderId="0" xfId="0" quotePrefix="1"/>
    <xf numFmtId="0" fontId="1" fillId="0" borderId="0" xfId="0" applyFont="1"/>
    <xf numFmtId="15" fontId="0" fillId="0" borderId="0" xfId="0" quotePrefix="1" applyNumberFormat="1"/>
    <xf numFmtId="43" fontId="2" fillId="0" borderId="0" xfId="0" applyNumberFormat="1" applyFont="1"/>
    <xf numFmtId="43" fontId="0" fillId="0" borderId="1" xfId="0" applyNumberFormat="1" applyBorder="1"/>
    <xf numFmtId="0" fontId="0" fillId="0" borderId="0" xfId="0" applyAlignment="1">
      <alignment horizontal="center" wrapText="1"/>
    </xf>
    <xf numFmtId="43" fontId="0" fillId="0" borderId="0" xfId="0" applyNumberFormat="1" applyBorder="1"/>
    <xf numFmtId="42" fontId="0" fillId="0" borderId="0" xfId="0" applyNumberFormat="1"/>
    <xf numFmtId="41" fontId="0" fillId="0" borderId="0" xfId="0" applyNumberFormat="1"/>
    <xf numFmtId="41" fontId="0" fillId="0" borderId="3" xfId="0" applyNumberFormat="1" applyBorder="1"/>
    <xf numFmtId="41" fontId="1" fillId="0" borderId="3" xfId="0" applyNumberFormat="1" applyFont="1" applyBorder="1"/>
    <xf numFmtId="41" fontId="0" fillId="0" borderId="3" xfId="0" applyNumberFormat="1" applyFont="1" applyBorder="1"/>
    <xf numFmtId="16" fontId="0" fillId="0" borderId="0" xfId="0" applyNumberFormat="1"/>
    <xf numFmtId="16" fontId="0" fillId="0" borderId="0" xfId="0" quotePrefix="1" applyNumberFormat="1"/>
    <xf numFmtId="42" fontId="1" fillId="0" borderId="2" xfId="0" applyNumberFormat="1" applyFont="1" applyBorder="1"/>
    <xf numFmtId="0" fontId="0" fillId="0" borderId="0" xfId="0" applyAlignment="1">
      <alignment horizontal="left"/>
    </xf>
    <xf numFmtId="41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G62"/>
  <sheetViews>
    <sheetView workbookViewId="0">
      <selection activeCell="D18" sqref="D18"/>
    </sheetView>
  </sheetViews>
  <sheetFormatPr defaultRowHeight="15" x14ac:dyDescent="0.25"/>
  <cols>
    <col min="5" max="5" width="13.28515625" customWidth="1"/>
    <col min="6" max="6" width="15.7109375" customWidth="1"/>
    <col min="7" max="7" width="17.28515625" customWidth="1"/>
  </cols>
  <sheetData>
    <row r="5" spans="1:7" x14ac:dyDescent="0.25">
      <c r="E5" t="s">
        <v>1</v>
      </c>
      <c r="F5" t="s">
        <v>2</v>
      </c>
      <c r="G5" t="s">
        <v>3</v>
      </c>
    </row>
    <row r="8" spans="1:7" x14ac:dyDescent="0.25">
      <c r="A8" t="s">
        <v>9</v>
      </c>
      <c r="E8">
        <v>0</v>
      </c>
      <c r="F8" s="1">
        <v>-14710.47</v>
      </c>
      <c r="G8" s="1">
        <f>E8-F8</f>
        <v>14710.47</v>
      </c>
    </row>
    <row r="11" spans="1:7" x14ac:dyDescent="0.25">
      <c r="A11" t="s">
        <v>0</v>
      </c>
      <c r="E11" s="1">
        <v>194239</v>
      </c>
      <c r="F11" s="1">
        <v>110113.55</v>
      </c>
      <c r="G11" s="1">
        <f>E11-F11</f>
        <v>84125.45</v>
      </c>
    </row>
    <row r="12" spans="1:7" x14ac:dyDescent="0.25">
      <c r="E12" s="1"/>
      <c r="F12" s="1"/>
      <c r="G12" s="1"/>
    </row>
    <row r="13" spans="1:7" x14ac:dyDescent="0.25">
      <c r="E13" s="1"/>
      <c r="F13" s="1"/>
      <c r="G13" s="1"/>
    </row>
    <row r="14" spans="1:7" x14ac:dyDescent="0.25">
      <c r="E14" s="1"/>
      <c r="F14" s="1"/>
      <c r="G14" s="1"/>
    </row>
    <row r="15" spans="1:7" x14ac:dyDescent="0.25">
      <c r="A15" t="s">
        <v>4</v>
      </c>
      <c r="E15" s="1">
        <v>37500</v>
      </c>
      <c r="F15" s="1">
        <v>2085.0700000000002</v>
      </c>
      <c r="G15" s="1">
        <f>E15-F15</f>
        <v>35414.93</v>
      </c>
    </row>
    <row r="16" spans="1:7" x14ac:dyDescent="0.25">
      <c r="A16" t="s">
        <v>6</v>
      </c>
      <c r="E16" s="1">
        <v>100</v>
      </c>
      <c r="F16" s="1">
        <v>0</v>
      </c>
      <c r="G16" s="1">
        <f>E16-F16</f>
        <v>100</v>
      </c>
    </row>
    <row r="17" spans="1:7" x14ac:dyDescent="0.25">
      <c r="E17" s="1"/>
      <c r="F17" s="1"/>
      <c r="G17" s="1"/>
    </row>
    <row r="18" spans="1:7" x14ac:dyDescent="0.25">
      <c r="E18" s="1">
        <f>SUM(E11:E17)</f>
        <v>231839</v>
      </c>
      <c r="F18" s="1">
        <f>SUM(F8:F17)</f>
        <v>97488.150000000009</v>
      </c>
      <c r="G18" s="1">
        <f>SUM(G11:G17)</f>
        <v>119640.38</v>
      </c>
    </row>
    <row r="19" spans="1:7" x14ac:dyDescent="0.25">
      <c r="E19" s="1"/>
      <c r="F19" s="1"/>
      <c r="G19" s="1"/>
    </row>
    <row r="20" spans="1:7" x14ac:dyDescent="0.25">
      <c r="E20" s="1"/>
      <c r="F20" s="1"/>
      <c r="G20" s="1"/>
    </row>
    <row r="21" spans="1:7" x14ac:dyDescent="0.25">
      <c r="E21" s="1"/>
      <c r="F21" s="1"/>
      <c r="G21" s="1"/>
    </row>
    <row r="22" spans="1:7" x14ac:dyDescent="0.25">
      <c r="E22" s="1"/>
      <c r="F22" s="1"/>
      <c r="G22" s="1"/>
    </row>
    <row r="23" spans="1:7" x14ac:dyDescent="0.25">
      <c r="A23" t="s">
        <v>5</v>
      </c>
      <c r="E23" s="1">
        <v>21963</v>
      </c>
      <c r="F23" s="1">
        <v>0</v>
      </c>
      <c r="G23" s="1">
        <f>E23-F23</f>
        <v>21963</v>
      </c>
    </row>
    <row r="24" spans="1:7" x14ac:dyDescent="0.25">
      <c r="E24" s="1"/>
      <c r="F24" s="1"/>
      <c r="G24" s="1"/>
    </row>
    <row r="25" spans="1:7" x14ac:dyDescent="0.25">
      <c r="E25" s="1"/>
      <c r="F25" s="1"/>
      <c r="G25" s="1"/>
    </row>
    <row r="26" spans="1:7" x14ac:dyDescent="0.25">
      <c r="E26" s="1"/>
      <c r="F26" s="1"/>
      <c r="G26" s="1"/>
    </row>
    <row r="27" spans="1:7" x14ac:dyDescent="0.25">
      <c r="A27" t="s">
        <v>7</v>
      </c>
      <c r="E27" s="1"/>
      <c r="F27" s="1">
        <v>-2515.3200000000002</v>
      </c>
      <c r="G27" s="1">
        <f>E27-F27</f>
        <v>2515.3200000000002</v>
      </c>
    </row>
    <row r="28" spans="1:7" x14ac:dyDescent="0.25">
      <c r="E28" s="1"/>
      <c r="F28" s="1"/>
      <c r="G28" s="1"/>
    </row>
    <row r="29" spans="1:7" x14ac:dyDescent="0.25">
      <c r="A29" t="s">
        <v>8</v>
      </c>
      <c r="E29" s="1"/>
      <c r="F29" s="1">
        <v>-168.26</v>
      </c>
      <c r="G29" s="1">
        <f>E29-F29</f>
        <v>168.26</v>
      </c>
    </row>
    <row r="30" spans="1:7" x14ac:dyDescent="0.25">
      <c r="E30" s="1"/>
      <c r="F30" s="1"/>
      <c r="G30" s="1"/>
    </row>
    <row r="31" spans="1:7" x14ac:dyDescent="0.25">
      <c r="E31" s="1"/>
      <c r="F31" s="1"/>
      <c r="G31" s="1"/>
    </row>
    <row r="32" spans="1:7" x14ac:dyDescent="0.25">
      <c r="E32" s="1">
        <f>SUM(E18:E31)</f>
        <v>253802</v>
      </c>
      <c r="F32" s="1">
        <f>SUM(F18:F31)</f>
        <v>94804.57</v>
      </c>
      <c r="G32" s="1">
        <f>SUM(G18:G31)</f>
        <v>144286.96000000002</v>
      </c>
    </row>
    <row r="33" spans="1:7" ht="14.45" x14ac:dyDescent="0.3">
      <c r="E33" s="1"/>
      <c r="F33" s="1"/>
      <c r="G33" s="1"/>
    </row>
    <row r="34" spans="1:7" ht="14.45" x14ac:dyDescent="0.3">
      <c r="E34" s="1"/>
      <c r="F34" s="1"/>
      <c r="G34" s="1"/>
    </row>
    <row r="35" spans="1:7" ht="14.45" x14ac:dyDescent="0.3">
      <c r="A35" t="s">
        <v>10</v>
      </c>
      <c r="E35" s="1">
        <v>240000</v>
      </c>
      <c r="F35" s="1"/>
      <c r="G35" s="1"/>
    </row>
    <row r="36" spans="1:7" ht="14.45" x14ac:dyDescent="0.3">
      <c r="E36" s="1"/>
      <c r="F36" s="1"/>
      <c r="G36" s="1"/>
    </row>
    <row r="37" spans="1:7" ht="14.45" x14ac:dyDescent="0.3">
      <c r="A37" t="s">
        <v>11</v>
      </c>
      <c r="E37" s="1">
        <v>233339</v>
      </c>
      <c r="F37" s="1"/>
      <c r="G37" s="1"/>
    </row>
    <row r="38" spans="1:7" x14ac:dyDescent="0.25">
      <c r="E38" s="1"/>
      <c r="F38" s="1"/>
      <c r="G38" s="1">
        <f>240000-233339</f>
        <v>6661</v>
      </c>
    </row>
    <row r="39" spans="1:7" x14ac:dyDescent="0.25">
      <c r="A39" t="s">
        <v>12</v>
      </c>
      <c r="E39" s="1">
        <v>7339</v>
      </c>
      <c r="F39" s="1"/>
      <c r="G39" s="1">
        <f>7339-6661</f>
        <v>678</v>
      </c>
    </row>
    <row r="40" spans="1:7" x14ac:dyDescent="0.25">
      <c r="E40" s="1"/>
      <c r="F40" s="1"/>
      <c r="G40" s="1"/>
    </row>
    <row r="41" spans="1:7" x14ac:dyDescent="0.25">
      <c r="A41" t="s">
        <v>13</v>
      </c>
      <c r="E41" s="1"/>
      <c r="F41" s="1"/>
      <c r="G41" s="1"/>
    </row>
    <row r="42" spans="1:7" x14ac:dyDescent="0.25">
      <c r="E42" s="1"/>
      <c r="F42" s="1"/>
      <c r="G42" s="1"/>
    </row>
    <row r="43" spans="1:7" x14ac:dyDescent="0.25">
      <c r="E43" s="1"/>
      <c r="F43" s="1"/>
      <c r="G43" s="1"/>
    </row>
    <row r="44" spans="1:7" x14ac:dyDescent="0.25">
      <c r="A44" t="s">
        <v>14</v>
      </c>
      <c r="E44" s="1"/>
      <c r="F44" s="1"/>
      <c r="G44" s="1"/>
    </row>
    <row r="45" spans="1:7" x14ac:dyDescent="0.25">
      <c r="E45" s="1"/>
      <c r="F45" s="1"/>
      <c r="G45" s="1"/>
    </row>
    <row r="46" spans="1:7" x14ac:dyDescent="0.25">
      <c r="A46" t="s">
        <v>15</v>
      </c>
      <c r="E46" s="1">
        <v>255302</v>
      </c>
      <c r="F46" s="1"/>
      <c r="G46" s="1"/>
    </row>
    <row r="48" spans="1:7" x14ac:dyDescent="0.25">
      <c r="A48" t="s">
        <v>16</v>
      </c>
      <c r="E48" s="1">
        <v>21963</v>
      </c>
    </row>
    <row r="49" spans="1:5" x14ac:dyDescent="0.25">
      <c r="E49" s="1"/>
    </row>
    <row r="50" spans="1:5" x14ac:dyDescent="0.25">
      <c r="A50" t="s">
        <v>17</v>
      </c>
      <c r="E50" s="1">
        <v>-110113.55</v>
      </c>
    </row>
    <row r="51" spans="1:5" x14ac:dyDescent="0.25">
      <c r="E51" s="1">
        <v>15000</v>
      </c>
    </row>
    <row r="52" spans="1:5" x14ac:dyDescent="0.25">
      <c r="E52" s="1"/>
    </row>
    <row r="53" spans="1:5" x14ac:dyDescent="0.25">
      <c r="A53" t="s">
        <v>18</v>
      </c>
      <c r="E53" s="1">
        <v>-2085.0700000000002</v>
      </c>
    </row>
    <row r="54" spans="1:5" x14ac:dyDescent="0.25">
      <c r="E54" s="1">
        <v>-15000</v>
      </c>
    </row>
    <row r="55" spans="1:5" x14ac:dyDescent="0.25">
      <c r="E55" s="1"/>
    </row>
    <row r="56" spans="1:5" x14ac:dyDescent="0.25">
      <c r="A56" t="s">
        <v>19</v>
      </c>
      <c r="E56" s="1">
        <v>-15200.8</v>
      </c>
    </row>
    <row r="57" spans="1:5" x14ac:dyDescent="0.25">
      <c r="E57" s="1">
        <v>15000</v>
      </c>
    </row>
    <row r="58" spans="1:5" x14ac:dyDescent="0.25">
      <c r="E58" s="1"/>
    </row>
    <row r="59" spans="1:5" x14ac:dyDescent="0.25">
      <c r="A59" t="s">
        <v>20</v>
      </c>
      <c r="E59" s="1">
        <v>-12685.48</v>
      </c>
    </row>
    <row r="60" spans="1:5" x14ac:dyDescent="0.25">
      <c r="E60" s="1"/>
    </row>
    <row r="61" spans="1:5" x14ac:dyDescent="0.25">
      <c r="A61" t="s">
        <v>21</v>
      </c>
      <c r="E61" s="1">
        <f>SUM(E46:E60)</f>
        <v>152180.1</v>
      </c>
    </row>
    <row r="62" spans="1:5" x14ac:dyDescent="0.25">
      <c r="E62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8"/>
  <sheetViews>
    <sheetView topLeftCell="A25" workbookViewId="0">
      <selection activeCell="F9" sqref="F9"/>
    </sheetView>
  </sheetViews>
  <sheetFormatPr defaultRowHeight="15" x14ac:dyDescent="0.25"/>
  <cols>
    <col min="5" max="5" width="15.42578125" customWidth="1"/>
    <col min="6" max="6" width="13.42578125" customWidth="1"/>
    <col min="7" max="7" width="17.28515625" customWidth="1"/>
    <col min="8" max="8" width="12.140625" style="1" customWidth="1"/>
    <col min="9" max="9" width="12.28515625" customWidth="1"/>
  </cols>
  <sheetData>
    <row r="1" spans="1:9" ht="14.45" x14ac:dyDescent="0.3">
      <c r="C1" t="s">
        <v>41</v>
      </c>
      <c r="D1" s="2"/>
      <c r="E1" s="2"/>
      <c r="G1" s="4" t="s">
        <v>42</v>
      </c>
    </row>
    <row r="3" spans="1:9" ht="28.9" x14ac:dyDescent="0.3">
      <c r="E3" t="s">
        <v>1</v>
      </c>
      <c r="F3" s="7" t="s">
        <v>52</v>
      </c>
      <c r="G3" t="s">
        <v>3</v>
      </c>
      <c r="H3" s="1" t="s">
        <v>48</v>
      </c>
    </row>
    <row r="4" spans="1:9" ht="14.45" x14ac:dyDescent="0.3">
      <c r="A4" t="s">
        <v>15</v>
      </c>
      <c r="E4" s="1">
        <v>255302</v>
      </c>
      <c r="F4" s="1"/>
      <c r="G4" s="1"/>
    </row>
    <row r="5" spans="1:9" ht="14.45" x14ac:dyDescent="0.3">
      <c r="A5" t="s">
        <v>16</v>
      </c>
      <c r="E5" s="1">
        <v>-9498.1299999999992</v>
      </c>
      <c r="G5" s="1"/>
    </row>
    <row r="6" spans="1:9" ht="14.45" x14ac:dyDescent="0.3">
      <c r="A6" t="s">
        <v>45</v>
      </c>
      <c r="E6" s="1">
        <f>-E35</f>
        <v>-233339</v>
      </c>
      <c r="G6" s="1"/>
    </row>
    <row r="7" spans="1:9" ht="14.45" x14ac:dyDescent="0.3">
      <c r="A7" t="s">
        <v>46</v>
      </c>
      <c r="E7" s="1">
        <f>SUM(E4:E6)</f>
        <v>12464.869999999995</v>
      </c>
      <c r="G7" s="1"/>
    </row>
    <row r="8" spans="1:9" ht="14.45" x14ac:dyDescent="0.3">
      <c r="E8" s="1"/>
      <c r="G8" s="1"/>
    </row>
    <row r="9" spans="1:9" ht="14.45" x14ac:dyDescent="0.3">
      <c r="E9" s="1"/>
      <c r="G9" s="1"/>
    </row>
    <row r="10" spans="1:9" ht="14.45" x14ac:dyDescent="0.3">
      <c r="A10" s="3" t="s">
        <v>25</v>
      </c>
      <c r="E10" s="1"/>
    </row>
    <row r="11" spans="1:9" ht="14.45" x14ac:dyDescent="0.3">
      <c r="A11" t="s">
        <v>24</v>
      </c>
      <c r="E11" s="1">
        <v>6000</v>
      </c>
      <c r="F11">
        <v>2976.93</v>
      </c>
      <c r="G11" s="1">
        <f>E11-F11</f>
        <v>3023.07</v>
      </c>
      <c r="I11" s="1">
        <f>G11+H11</f>
        <v>3023.07</v>
      </c>
    </row>
    <row r="12" spans="1:9" ht="14.45" x14ac:dyDescent="0.3">
      <c r="A12" t="s">
        <v>22</v>
      </c>
      <c r="E12" s="1">
        <v>14000</v>
      </c>
      <c r="F12" s="1">
        <v>500</v>
      </c>
      <c r="G12" s="1">
        <f t="shared" ref="G12:G24" si="0">E12-F12</f>
        <v>13500</v>
      </c>
      <c r="I12" s="1">
        <f t="shared" ref="I12:I24" si="1">G12+H12</f>
        <v>13500</v>
      </c>
    </row>
    <row r="13" spans="1:9" ht="14.45" x14ac:dyDescent="0.3">
      <c r="A13" t="s">
        <v>23</v>
      </c>
      <c r="E13" s="1">
        <v>5250</v>
      </c>
      <c r="F13" s="1">
        <v>1565</v>
      </c>
      <c r="G13" s="1">
        <f t="shared" si="0"/>
        <v>3685</v>
      </c>
      <c r="I13" s="1">
        <f t="shared" si="1"/>
        <v>3685</v>
      </c>
    </row>
    <row r="14" spans="1:9" ht="14.45" x14ac:dyDescent="0.3">
      <c r="A14" t="s">
        <v>26</v>
      </c>
      <c r="E14" s="1">
        <v>1239</v>
      </c>
      <c r="F14" s="1">
        <v>15000</v>
      </c>
      <c r="G14" s="1">
        <f t="shared" si="0"/>
        <v>-13761</v>
      </c>
      <c r="H14" s="1">
        <v>15000</v>
      </c>
      <c r="I14" s="1">
        <f t="shared" si="1"/>
        <v>1239</v>
      </c>
    </row>
    <row r="15" spans="1:9" ht="14.45" x14ac:dyDescent="0.3">
      <c r="A15" t="s">
        <v>27</v>
      </c>
      <c r="E15" s="1">
        <v>500</v>
      </c>
      <c r="F15" s="1">
        <v>474.6</v>
      </c>
      <c r="G15" s="1">
        <f t="shared" si="0"/>
        <v>25.399999999999977</v>
      </c>
      <c r="I15" s="1">
        <f t="shared" si="1"/>
        <v>25.399999999999977</v>
      </c>
    </row>
    <row r="16" spans="1:9" ht="14.45" x14ac:dyDescent="0.3">
      <c r="A16" t="s">
        <v>28</v>
      </c>
      <c r="E16" s="1">
        <v>43750</v>
      </c>
      <c r="F16" s="1">
        <v>30000</v>
      </c>
      <c r="G16" s="1">
        <f t="shared" si="0"/>
        <v>13750</v>
      </c>
      <c r="I16" s="1">
        <f t="shared" si="1"/>
        <v>13750</v>
      </c>
    </row>
    <row r="17" spans="1:9" ht="14.45" x14ac:dyDescent="0.3">
      <c r="A17" t="s">
        <v>29</v>
      </c>
      <c r="E17" s="1">
        <v>73750</v>
      </c>
      <c r="F17" s="1">
        <v>44850</v>
      </c>
      <c r="G17" s="1">
        <f t="shared" si="0"/>
        <v>28900</v>
      </c>
      <c r="I17" s="1">
        <f t="shared" si="1"/>
        <v>28900</v>
      </c>
    </row>
    <row r="18" spans="1:9" ht="14.45" x14ac:dyDescent="0.3">
      <c r="A18" t="s">
        <v>30</v>
      </c>
      <c r="E18" s="1">
        <v>32750</v>
      </c>
      <c r="F18" s="1">
        <v>12674.87</v>
      </c>
      <c r="G18" s="1">
        <f t="shared" si="0"/>
        <v>20075.129999999997</v>
      </c>
      <c r="I18" s="1">
        <f t="shared" si="1"/>
        <v>20075.129999999997</v>
      </c>
    </row>
    <row r="19" spans="1:9" ht="14.45" x14ac:dyDescent="0.3">
      <c r="A19" t="s">
        <v>31</v>
      </c>
      <c r="E19" s="1">
        <v>500</v>
      </c>
      <c r="F19" s="1"/>
      <c r="G19" s="1">
        <f t="shared" si="0"/>
        <v>500</v>
      </c>
      <c r="I19" s="1">
        <f t="shared" si="1"/>
        <v>500</v>
      </c>
    </row>
    <row r="20" spans="1:9" ht="14.45" x14ac:dyDescent="0.3">
      <c r="A20" t="s">
        <v>32</v>
      </c>
      <c r="E20" s="1">
        <v>2500</v>
      </c>
      <c r="F20" s="1">
        <v>0</v>
      </c>
      <c r="G20" s="1">
        <f t="shared" si="0"/>
        <v>2500</v>
      </c>
      <c r="I20" s="1">
        <f t="shared" si="1"/>
        <v>2500</v>
      </c>
    </row>
    <row r="21" spans="1:9" ht="14.45" x14ac:dyDescent="0.3">
      <c r="A21" t="s">
        <v>33</v>
      </c>
      <c r="E21" s="1">
        <v>2500</v>
      </c>
      <c r="F21" s="1">
        <v>701.75</v>
      </c>
      <c r="G21" s="1">
        <f t="shared" si="0"/>
        <v>1798.25</v>
      </c>
      <c r="I21" s="1">
        <f t="shared" si="1"/>
        <v>1798.25</v>
      </c>
    </row>
    <row r="22" spans="1:9" ht="14.45" x14ac:dyDescent="0.3">
      <c r="A22" t="s">
        <v>47</v>
      </c>
      <c r="E22" s="5">
        <v>1500</v>
      </c>
      <c r="F22" s="1">
        <f>1478.8-70.97</f>
        <v>1407.83</v>
      </c>
      <c r="G22" s="1">
        <f t="shared" si="0"/>
        <v>92.170000000000073</v>
      </c>
      <c r="I22" s="1">
        <f t="shared" si="1"/>
        <v>92.170000000000073</v>
      </c>
    </row>
    <row r="23" spans="1:9" ht="14.45" x14ac:dyDescent="0.3">
      <c r="A23" t="s">
        <v>34</v>
      </c>
      <c r="E23" s="1">
        <v>10000</v>
      </c>
      <c r="F23" s="1">
        <v>5000</v>
      </c>
      <c r="G23" s="1">
        <f t="shared" si="0"/>
        <v>5000</v>
      </c>
      <c r="I23" s="1">
        <f t="shared" si="1"/>
        <v>5000</v>
      </c>
    </row>
    <row r="24" spans="1:9" ht="14.45" x14ac:dyDescent="0.3">
      <c r="A24" t="s">
        <v>35</v>
      </c>
      <c r="E24" s="1">
        <v>1500</v>
      </c>
      <c r="F24" s="1">
        <v>345</v>
      </c>
      <c r="G24" s="1">
        <f t="shared" si="0"/>
        <v>1155</v>
      </c>
      <c r="I24" s="1">
        <f t="shared" si="1"/>
        <v>1155</v>
      </c>
    </row>
    <row r="25" spans="1:9" ht="14.45" x14ac:dyDescent="0.3">
      <c r="E25" s="1">
        <v>0</v>
      </c>
      <c r="F25" s="1">
        <v>0</v>
      </c>
      <c r="G25" s="1">
        <v>0</v>
      </c>
    </row>
    <row r="26" spans="1:9" ht="14.45" x14ac:dyDescent="0.3">
      <c r="A26" s="3" t="s">
        <v>18</v>
      </c>
      <c r="E26" s="1"/>
    </row>
    <row r="27" spans="1:9" ht="14.45" x14ac:dyDescent="0.3">
      <c r="A27" t="s">
        <v>36</v>
      </c>
      <c r="E27" s="1"/>
      <c r="F27" s="1">
        <v>-305</v>
      </c>
      <c r="G27" s="1">
        <f t="shared" ref="G27:G33" si="2">E27-F27</f>
        <v>305</v>
      </c>
      <c r="I27" s="1">
        <f t="shared" ref="I27:I40" si="3">G27+H27</f>
        <v>305</v>
      </c>
    </row>
    <row r="28" spans="1:9" ht="14.45" x14ac:dyDescent="0.3">
      <c r="A28" t="s">
        <v>37</v>
      </c>
      <c r="E28" s="1"/>
      <c r="F28" s="1">
        <v>-17345</v>
      </c>
      <c r="G28" s="1">
        <f t="shared" si="2"/>
        <v>17345</v>
      </c>
      <c r="H28" s="1">
        <v>-15000</v>
      </c>
      <c r="I28" s="1">
        <f t="shared" si="3"/>
        <v>2345</v>
      </c>
    </row>
    <row r="29" spans="1:9" ht="14.45" x14ac:dyDescent="0.3">
      <c r="A29" t="s">
        <v>38</v>
      </c>
      <c r="E29" s="1">
        <v>0</v>
      </c>
      <c r="F29" s="1">
        <v>339.02</v>
      </c>
      <c r="G29" s="1">
        <f t="shared" si="2"/>
        <v>-339.02</v>
      </c>
      <c r="I29" s="1">
        <f t="shared" si="3"/>
        <v>-339.02</v>
      </c>
    </row>
    <row r="30" spans="1:9" ht="14.45" x14ac:dyDescent="0.3">
      <c r="A30" t="s">
        <v>39</v>
      </c>
      <c r="E30" s="1">
        <v>6500</v>
      </c>
      <c r="F30" s="1">
        <v>3662.43</v>
      </c>
      <c r="G30" s="1">
        <f t="shared" si="2"/>
        <v>2837.57</v>
      </c>
      <c r="I30" s="1">
        <f t="shared" si="3"/>
        <v>2837.57</v>
      </c>
    </row>
    <row r="31" spans="1:9" ht="14.45" x14ac:dyDescent="0.3">
      <c r="A31" t="s">
        <v>43</v>
      </c>
      <c r="E31" s="1">
        <v>30000</v>
      </c>
      <c r="F31" s="1">
        <v>17789.53</v>
      </c>
      <c r="G31" s="1">
        <f t="shared" si="2"/>
        <v>12210.470000000001</v>
      </c>
      <c r="I31" s="1">
        <f t="shared" si="3"/>
        <v>12210.470000000001</v>
      </c>
    </row>
    <row r="32" spans="1:9" ht="14.45" x14ac:dyDescent="0.3">
      <c r="A32" t="s">
        <v>40</v>
      </c>
      <c r="E32" s="1">
        <v>1000</v>
      </c>
      <c r="F32" s="1">
        <v>1000</v>
      </c>
      <c r="G32" s="1">
        <f t="shared" si="2"/>
        <v>0</v>
      </c>
      <c r="I32" s="1">
        <f t="shared" si="3"/>
        <v>0</v>
      </c>
    </row>
    <row r="33" spans="1:9" ht="14.45" x14ac:dyDescent="0.3">
      <c r="A33" t="s">
        <v>44</v>
      </c>
      <c r="E33" s="1">
        <v>100</v>
      </c>
      <c r="F33" s="1"/>
      <c r="G33" s="1">
        <f t="shared" si="2"/>
        <v>100</v>
      </c>
      <c r="I33" s="1">
        <f t="shared" si="3"/>
        <v>100</v>
      </c>
    </row>
    <row r="34" spans="1:9" ht="14.45" x14ac:dyDescent="0.3">
      <c r="E34" s="1"/>
      <c r="F34" s="1"/>
      <c r="G34" s="1"/>
      <c r="I34" s="1">
        <f t="shared" si="3"/>
        <v>0</v>
      </c>
    </row>
    <row r="35" spans="1:9" ht="14.45" x14ac:dyDescent="0.3">
      <c r="A35" t="s">
        <v>49</v>
      </c>
      <c r="E35" s="1">
        <f>SUM(E11:E33)</f>
        <v>233339</v>
      </c>
      <c r="F35" s="1">
        <f>SUM(F11:F33)</f>
        <v>120636.95999999999</v>
      </c>
      <c r="G35" s="1">
        <f>SUM(G11:G33)</f>
        <v>112702.04000000001</v>
      </c>
      <c r="I35" s="1">
        <f t="shared" si="3"/>
        <v>112702.04000000001</v>
      </c>
    </row>
    <row r="36" spans="1:9" ht="14.45" x14ac:dyDescent="0.3">
      <c r="E36" s="1"/>
      <c r="F36" s="1"/>
      <c r="G36" s="1"/>
      <c r="I36" s="1">
        <f t="shared" si="3"/>
        <v>0</v>
      </c>
    </row>
    <row r="37" spans="1:9" ht="14.45" x14ac:dyDescent="0.3">
      <c r="A37" t="s">
        <v>53</v>
      </c>
      <c r="E37" s="1">
        <v>21963</v>
      </c>
      <c r="F37" s="1"/>
      <c r="G37" s="1">
        <f>E37-F37</f>
        <v>21963</v>
      </c>
      <c r="H37" s="1">
        <v>-21963</v>
      </c>
      <c r="I37" s="1">
        <f t="shared" si="3"/>
        <v>0</v>
      </c>
    </row>
    <row r="38" spans="1:9" ht="14.45" x14ac:dyDescent="0.3">
      <c r="A38" t="s">
        <v>50</v>
      </c>
      <c r="E38" s="1"/>
      <c r="F38" s="1">
        <v>-2733.41</v>
      </c>
      <c r="G38" s="8">
        <f t="shared" ref="G38:G39" si="4">E38-F38</f>
        <v>2733.41</v>
      </c>
      <c r="H38" s="1">
        <v>-2733.41</v>
      </c>
      <c r="I38" s="1">
        <f t="shared" si="3"/>
        <v>0</v>
      </c>
    </row>
    <row r="39" spans="1:9" x14ac:dyDescent="0.25">
      <c r="A39" t="s">
        <v>51</v>
      </c>
      <c r="E39" s="6"/>
      <c r="F39" s="6">
        <v>-234.46</v>
      </c>
      <c r="G39" s="6">
        <f t="shared" si="4"/>
        <v>234.46</v>
      </c>
      <c r="H39" s="6">
        <v>-234.46</v>
      </c>
      <c r="I39" s="6">
        <f t="shared" si="3"/>
        <v>0</v>
      </c>
    </row>
    <row r="40" spans="1:9" x14ac:dyDescent="0.25">
      <c r="A40" t="s">
        <v>54</v>
      </c>
      <c r="E40" s="1">
        <f>SUM(E35:E39)</f>
        <v>255302</v>
      </c>
      <c r="F40" s="1">
        <f>SUM(F35:F39)</f>
        <v>117669.08999999998</v>
      </c>
      <c r="G40" s="1">
        <f>SUM(G35:G39)</f>
        <v>137632.91</v>
      </c>
      <c r="H40" s="1">
        <f>SUM(H35:H39)</f>
        <v>-24930.87</v>
      </c>
      <c r="I40" s="1">
        <f t="shared" si="3"/>
        <v>112702.04000000001</v>
      </c>
    </row>
    <row r="41" spans="1:9" x14ac:dyDescent="0.25">
      <c r="E41" s="1"/>
    </row>
    <row r="42" spans="1:9" x14ac:dyDescent="0.25">
      <c r="E42" s="1"/>
    </row>
    <row r="43" spans="1:9" x14ac:dyDescent="0.25">
      <c r="A43" t="s">
        <v>55</v>
      </c>
      <c r="E43" s="1">
        <v>-33829.279999999999</v>
      </c>
    </row>
    <row r="44" spans="1:9" x14ac:dyDescent="0.25">
      <c r="A44" t="s">
        <v>56</v>
      </c>
      <c r="E44" s="8">
        <f>0.2*E43</f>
        <v>-6765.8559999999998</v>
      </c>
    </row>
    <row r="46" spans="1:9" x14ac:dyDescent="0.25">
      <c r="A46" t="s">
        <v>57</v>
      </c>
      <c r="G46" s="1">
        <f>E37</f>
        <v>21963</v>
      </c>
    </row>
    <row r="47" spans="1:9" x14ac:dyDescent="0.25">
      <c r="A47" t="s">
        <v>58</v>
      </c>
      <c r="G47" s="6">
        <f>E44</f>
        <v>-6765.8559999999998</v>
      </c>
    </row>
    <row r="48" spans="1:9" x14ac:dyDescent="0.25">
      <c r="A48" t="s">
        <v>60</v>
      </c>
      <c r="G48" s="1">
        <f>G46+G47</f>
        <v>15197.144</v>
      </c>
    </row>
    <row r="49" spans="1:8" x14ac:dyDescent="0.25">
      <c r="A49" t="s">
        <v>59</v>
      </c>
      <c r="G49" s="6">
        <f>E5</f>
        <v>-9498.1299999999992</v>
      </c>
    </row>
    <row r="50" spans="1:8" x14ac:dyDescent="0.25">
      <c r="A50" t="s">
        <v>61</v>
      </c>
      <c r="G50" s="1">
        <f>G48+G49</f>
        <v>5699.014000000001</v>
      </c>
    </row>
    <row r="52" spans="1:8" x14ac:dyDescent="0.25">
      <c r="A52" t="s">
        <v>62</v>
      </c>
    </row>
    <row r="53" spans="1:8" x14ac:dyDescent="0.25">
      <c r="E53" t="s">
        <v>63</v>
      </c>
      <c r="F53" t="s">
        <v>37</v>
      </c>
      <c r="G53" t="s">
        <v>64</v>
      </c>
      <c r="H53" s="1" t="s">
        <v>65</v>
      </c>
    </row>
    <row r="54" spans="1:8" x14ac:dyDescent="0.25">
      <c r="A54" t="s">
        <v>66</v>
      </c>
      <c r="E54" s="1">
        <v>-98.05</v>
      </c>
      <c r="F54" s="1">
        <v>250</v>
      </c>
      <c r="G54" s="1">
        <v>326.62</v>
      </c>
      <c r="H54" s="1">
        <f>E54+F54-G54</f>
        <v>-174.67000000000002</v>
      </c>
    </row>
    <row r="55" spans="1:8" x14ac:dyDescent="0.25">
      <c r="A55" t="s">
        <v>67</v>
      </c>
      <c r="E55" s="1">
        <v>400</v>
      </c>
      <c r="F55" s="1">
        <f>500+1497</f>
        <v>1997</v>
      </c>
      <c r="G55" s="1"/>
      <c r="H55" s="1">
        <f t="shared" ref="H55:H58" si="5">E55+F55-G55</f>
        <v>2397</v>
      </c>
    </row>
    <row r="56" spans="1:8" x14ac:dyDescent="0.25">
      <c r="A56" t="s">
        <v>68</v>
      </c>
      <c r="E56" s="1">
        <v>16266.18</v>
      </c>
      <c r="F56" s="1"/>
      <c r="G56" s="1"/>
      <c r="H56" s="1">
        <f t="shared" si="5"/>
        <v>16266.18</v>
      </c>
    </row>
    <row r="57" spans="1:8" x14ac:dyDescent="0.25">
      <c r="A57" t="s">
        <v>69</v>
      </c>
      <c r="E57" s="1">
        <v>3663.21</v>
      </c>
      <c r="F57" s="1"/>
      <c r="G57" s="1"/>
      <c r="H57" s="1">
        <f t="shared" si="5"/>
        <v>3663.21</v>
      </c>
    </row>
    <row r="58" spans="1:8" x14ac:dyDescent="0.25">
      <c r="A58" t="s">
        <v>32</v>
      </c>
      <c r="E58" s="1">
        <v>8245.27</v>
      </c>
      <c r="F58" s="1">
        <v>2300</v>
      </c>
      <c r="G58" s="1">
        <v>1479.39</v>
      </c>
      <c r="H58" s="1">
        <f t="shared" si="5"/>
        <v>9065.880000000001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H59"/>
  <sheetViews>
    <sheetView tabSelected="1" workbookViewId="0"/>
  </sheetViews>
  <sheetFormatPr defaultRowHeight="15" x14ac:dyDescent="0.25"/>
  <cols>
    <col min="3" max="3" width="6.85546875" customWidth="1"/>
    <col min="4" max="4" width="10.28515625" customWidth="1"/>
    <col min="5" max="5" width="8.7109375" customWidth="1"/>
    <col min="6" max="6" width="7.42578125" customWidth="1"/>
    <col min="7" max="7" width="18.85546875" customWidth="1"/>
  </cols>
  <sheetData>
    <row r="3" spans="2:8" x14ac:dyDescent="0.25">
      <c r="C3" t="s">
        <v>92</v>
      </c>
      <c r="F3" s="15" t="s">
        <v>102</v>
      </c>
      <c r="G3" s="17">
        <v>2019</v>
      </c>
      <c r="H3" s="15"/>
    </row>
    <row r="6" spans="2:8" x14ac:dyDescent="0.25">
      <c r="B6" s="2" t="s">
        <v>70</v>
      </c>
      <c r="G6" s="9">
        <v>192945</v>
      </c>
    </row>
    <row r="7" spans="2:8" x14ac:dyDescent="0.25">
      <c r="B7" t="s">
        <v>71</v>
      </c>
    </row>
    <row r="8" spans="2:8" x14ac:dyDescent="0.25">
      <c r="G8" s="10"/>
    </row>
    <row r="9" spans="2:8" x14ac:dyDescent="0.25">
      <c r="B9" t="s">
        <v>72</v>
      </c>
      <c r="G9" s="10">
        <f>-192945+180900</f>
        <v>-12045</v>
      </c>
    </row>
    <row r="10" spans="2:8" x14ac:dyDescent="0.25">
      <c r="G10" s="10"/>
    </row>
    <row r="11" spans="2:8" x14ac:dyDescent="0.25">
      <c r="B11" t="s">
        <v>73</v>
      </c>
      <c r="G11" s="12">
        <v>180900</v>
      </c>
    </row>
    <row r="12" spans="2:8" x14ac:dyDescent="0.25">
      <c r="G12" s="10"/>
    </row>
    <row r="13" spans="2:8" x14ac:dyDescent="0.25">
      <c r="B13" t="s">
        <v>88</v>
      </c>
      <c r="E13" s="14" t="str">
        <f>F3</f>
        <v>SEP 30</v>
      </c>
      <c r="G13" s="10">
        <v>-172367.21</v>
      </c>
    </row>
    <row r="14" spans="2:8" x14ac:dyDescent="0.25">
      <c r="G14" s="10"/>
    </row>
    <row r="15" spans="2:8" x14ac:dyDescent="0.25">
      <c r="G15" s="10"/>
    </row>
    <row r="16" spans="2:8" x14ac:dyDescent="0.25">
      <c r="B16" t="s">
        <v>89</v>
      </c>
      <c r="G16" s="11">
        <f>G11+G13</f>
        <v>8532.7900000000081</v>
      </c>
    </row>
    <row r="17" spans="2:7" x14ac:dyDescent="0.25">
      <c r="B17" t="s">
        <v>90</v>
      </c>
      <c r="D17" s="14" t="str">
        <f>F3</f>
        <v>SEP 30</v>
      </c>
      <c r="G17" s="10"/>
    </row>
    <row r="18" spans="2:7" x14ac:dyDescent="0.25">
      <c r="G18" s="10"/>
    </row>
    <row r="19" spans="2:7" x14ac:dyDescent="0.25">
      <c r="B19" t="s">
        <v>74</v>
      </c>
      <c r="G19" s="13">
        <v>31620</v>
      </c>
    </row>
    <row r="20" spans="2:7" x14ac:dyDescent="0.25">
      <c r="G20" s="10"/>
    </row>
    <row r="21" spans="2:7" x14ac:dyDescent="0.25">
      <c r="B21" t="s">
        <v>84</v>
      </c>
      <c r="G21" s="10"/>
    </row>
    <row r="22" spans="2:7" x14ac:dyDescent="0.25">
      <c r="G22" s="10"/>
    </row>
    <row r="23" spans="2:7" x14ac:dyDescent="0.25">
      <c r="C23" t="s">
        <v>93</v>
      </c>
      <c r="G23" s="10">
        <v>-1000</v>
      </c>
    </row>
    <row r="24" spans="2:7" x14ac:dyDescent="0.25">
      <c r="C24" t="s">
        <v>75</v>
      </c>
      <c r="G24" s="10"/>
    </row>
    <row r="25" spans="2:7" x14ac:dyDescent="0.25">
      <c r="G25" s="10"/>
    </row>
    <row r="26" spans="2:7" x14ac:dyDescent="0.25">
      <c r="C26" t="s">
        <v>76</v>
      </c>
      <c r="G26" s="10">
        <v>-500</v>
      </c>
    </row>
    <row r="27" spans="2:7" x14ac:dyDescent="0.25">
      <c r="C27" t="s">
        <v>77</v>
      </c>
      <c r="G27" s="10"/>
    </row>
    <row r="28" spans="2:7" x14ac:dyDescent="0.25">
      <c r="G28" s="10"/>
    </row>
    <row r="29" spans="2:7" x14ac:dyDescent="0.25">
      <c r="C29" t="s">
        <v>78</v>
      </c>
      <c r="G29" s="10">
        <v>-750</v>
      </c>
    </row>
    <row r="30" spans="2:7" x14ac:dyDescent="0.25">
      <c r="C30" t="s">
        <v>79</v>
      </c>
      <c r="G30" s="10"/>
    </row>
    <row r="31" spans="2:7" x14ac:dyDescent="0.25">
      <c r="G31" s="10"/>
    </row>
    <row r="32" spans="2:7" x14ac:dyDescent="0.25">
      <c r="C32" t="s">
        <v>80</v>
      </c>
      <c r="G32" s="10">
        <v>-5550</v>
      </c>
    </row>
    <row r="33" spans="3:7" x14ac:dyDescent="0.25">
      <c r="C33" t="s">
        <v>81</v>
      </c>
      <c r="G33" s="10"/>
    </row>
    <row r="34" spans="3:7" x14ac:dyDescent="0.25">
      <c r="G34" s="10"/>
    </row>
    <row r="35" spans="3:7" x14ac:dyDescent="0.25">
      <c r="C35" t="s">
        <v>82</v>
      </c>
      <c r="G35" s="10">
        <v>-2100</v>
      </c>
    </row>
    <row r="36" spans="3:7" x14ac:dyDescent="0.25">
      <c r="C36" t="s">
        <v>83</v>
      </c>
      <c r="G36" s="10"/>
    </row>
    <row r="37" spans="3:7" x14ac:dyDescent="0.25">
      <c r="G37" s="10"/>
    </row>
    <row r="38" spans="3:7" x14ac:dyDescent="0.25">
      <c r="C38" t="s">
        <v>94</v>
      </c>
      <c r="G38" s="10">
        <v>-2000</v>
      </c>
    </row>
    <row r="39" spans="3:7" x14ac:dyDescent="0.25">
      <c r="G39" s="10"/>
    </row>
    <row r="40" spans="3:7" x14ac:dyDescent="0.25">
      <c r="C40" t="s">
        <v>95</v>
      </c>
      <c r="G40" s="10">
        <v>-2500</v>
      </c>
    </row>
    <row r="41" spans="3:7" x14ac:dyDescent="0.25">
      <c r="G41" s="10"/>
    </row>
    <row r="42" spans="3:7" x14ac:dyDescent="0.25">
      <c r="C42" t="s">
        <v>96</v>
      </c>
      <c r="G42" s="10">
        <v>-3000</v>
      </c>
    </row>
    <row r="43" spans="3:7" x14ac:dyDescent="0.25">
      <c r="G43" s="10"/>
    </row>
    <row r="44" spans="3:7" x14ac:dyDescent="0.25">
      <c r="C44" t="s">
        <v>97</v>
      </c>
      <c r="G44" s="10">
        <v>-750</v>
      </c>
    </row>
    <row r="45" spans="3:7" x14ac:dyDescent="0.25">
      <c r="G45" s="10"/>
    </row>
    <row r="46" spans="3:7" x14ac:dyDescent="0.25">
      <c r="C46" t="s">
        <v>98</v>
      </c>
      <c r="G46" s="10">
        <v>-600</v>
      </c>
    </row>
    <row r="47" spans="3:7" x14ac:dyDescent="0.25">
      <c r="G47" s="10"/>
    </row>
    <row r="48" spans="3:7" x14ac:dyDescent="0.25">
      <c r="C48" t="s">
        <v>99</v>
      </c>
      <c r="G48" s="10">
        <v>-200</v>
      </c>
    </row>
    <row r="49" spans="2:7" x14ac:dyDescent="0.25">
      <c r="G49" s="10"/>
    </row>
    <row r="50" spans="2:7" x14ac:dyDescent="0.25">
      <c r="G50" s="10"/>
    </row>
    <row r="51" spans="2:7" x14ac:dyDescent="0.25">
      <c r="B51" t="s">
        <v>100</v>
      </c>
      <c r="E51" s="14" t="str">
        <f>F3</f>
        <v>SEP 30</v>
      </c>
      <c r="G51" s="11">
        <f>SUM(G23:G50)</f>
        <v>-18950</v>
      </c>
    </row>
    <row r="52" spans="2:7" x14ac:dyDescent="0.25">
      <c r="B52" t="s">
        <v>101</v>
      </c>
      <c r="E52" s="14"/>
      <c r="G52" s="18"/>
    </row>
    <row r="53" spans="2:7" x14ac:dyDescent="0.25">
      <c r="G53" s="10"/>
    </row>
    <row r="54" spans="2:7" x14ac:dyDescent="0.25">
      <c r="B54" t="s">
        <v>85</v>
      </c>
      <c r="G54" s="10">
        <f>G19+G51</f>
        <v>12670</v>
      </c>
    </row>
    <row r="55" spans="2:7" x14ac:dyDescent="0.25">
      <c r="B55" t="s">
        <v>86</v>
      </c>
      <c r="G55" s="10">
        <f>G16</f>
        <v>8532.7900000000081</v>
      </c>
    </row>
    <row r="56" spans="2:7" x14ac:dyDescent="0.25">
      <c r="B56" t="s">
        <v>87</v>
      </c>
      <c r="G56" s="10">
        <f>-G9</f>
        <v>12045</v>
      </c>
    </row>
    <row r="57" spans="2:7" ht="15.75" thickBot="1" x14ac:dyDescent="0.3">
      <c r="G57" s="10"/>
    </row>
    <row r="58" spans="2:7" ht="15.75" thickBot="1" x14ac:dyDescent="0.3">
      <c r="B58" t="s">
        <v>91</v>
      </c>
      <c r="E58" s="14" t="str">
        <f>F3</f>
        <v>SEP 30</v>
      </c>
      <c r="G58" s="16">
        <f>SUM(G54:G57)</f>
        <v>33247.790000000008</v>
      </c>
    </row>
    <row r="59" spans="2:7" ht="15.75" thickTop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Caryl Weinberg</cp:lastModifiedBy>
  <cp:lastPrinted>2019-10-28T15:16:44Z</cp:lastPrinted>
  <dcterms:created xsi:type="dcterms:W3CDTF">2017-07-19T18:23:37Z</dcterms:created>
  <dcterms:modified xsi:type="dcterms:W3CDTF">2019-10-28T15:16:59Z</dcterms:modified>
</cp:coreProperties>
</file>